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Print_Area" localSheetId="0">Sheet1!$A$1:$N$30</definedName>
    <definedName name="_xlnm.Print_Area" localSheetId="1">'Sheet1 (2)'!$A$1:$O$30</definedName>
  </definedNames>
  <calcPr calcId="145621"/>
</workbook>
</file>

<file path=xl/calcChain.xml><?xml version="1.0" encoding="utf-8"?>
<calcChain xmlns="http://schemas.openxmlformats.org/spreadsheetml/2006/main">
  <c r="P34" i="1" l="1"/>
  <c r="P22" i="1" l="1"/>
  <c r="Q34" i="1" l="1"/>
  <c r="P32" i="1"/>
  <c r="P30" i="1"/>
  <c r="P28" i="1"/>
  <c r="P26" i="1"/>
  <c r="P24" i="1"/>
  <c r="P2" i="1"/>
  <c r="P4" i="1"/>
  <c r="P6" i="1"/>
  <c r="P8" i="1"/>
  <c r="P10" i="1"/>
  <c r="P12" i="1"/>
  <c r="T8" i="1"/>
  <c r="Q34" i="4"/>
  <c r="R34" i="4" s="1"/>
  <c r="S34" i="4" s="1"/>
  <c r="Q32" i="4"/>
  <c r="R32" i="4" s="1"/>
  <c r="S32" i="4" s="1"/>
  <c r="Q30" i="4"/>
  <c r="R30" i="4" s="1"/>
  <c r="S30" i="4" s="1"/>
  <c r="Q28" i="4"/>
  <c r="R28" i="4" s="1"/>
  <c r="S28" i="4" s="1"/>
  <c r="Q26" i="4"/>
  <c r="R26" i="4" s="1"/>
  <c r="S26" i="4" s="1"/>
  <c r="Q24" i="4"/>
  <c r="R24" i="4" s="1"/>
  <c r="S24" i="4" s="1"/>
  <c r="Q22" i="4"/>
  <c r="Q12" i="4"/>
  <c r="Q10" i="4"/>
  <c r="U8" i="4"/>
  <c r="Q8" i="4"/>
  <c r="Q6" i="4"/>
  <c r="Q4" i="4"/>
  <c r="Q2" i="4"/>
  <c r="L21" i="4" l="1"/>
  <c r="T10" i="4"/>
  <c r="R34" i="1"/>
  <c r="Q30" i="1"/>
  <c r="R30" i="1" s="1"/>
  <c r="Q32" i="1"/>
  <c r="R32" i="1" s="1"/>
  <c r="Q28" i="1"/>
  <c r="R28" i="1" s="1"/>
  <c r="Q26" i="1"/>
  <c r="R26" i="1" s="1"/>
  <c r="Q24" i="1"/>
  <c r="R24" i="1" s="1"/>
  <c r="L13" i="4" l="1"/>
  <c r="L5" i="4" s="1"/>
  <c r="K20" i="1"/>
  <c r="S10" i="1"/>
  <c r="F20" i="1" s="1"/>
  <c r="A20" i="1" l="1"/>
</calcChain>
</file>

<file path=xl/sharedStrings.xml><?xml version="1.0" encoding="utf-8"?>
<sst xmlns="http://schemas.openxmlformats.org/spreadsheetml/2006/main" count="74" uniqueCount="36">
  <si>
    <t>　1-20</t>
    <phoneticPr fontId="1"/>
  </si>
  <si>
    <t>21-50</t>
    <phoneticPr fontId="1"/>
  </si>
  <si>
    <t>50＜21-50</t>
    <phoneticPr fontId="1"/>
  </si>
  <si>
    <t>51-200</t>
    <phoneticPr fontId="1"/>
  </si>
  <si>
    <t>200&lt;</t>
    <phoneticPr fontId="1"/>
  </si>
  <si>
    <t>201＜</t>
    <phoneticPr fontId="1"/>
  </si>
  <si>
    <t>使 用 水 量</t>
    <rPh sb="0" eb="1">
      <t>シ</t>
    </rPh>
    <rPh sb="2" eb="3">
      <t>ヨウ</t>
    </rPh>
    <rPh sb="4" eb="5">
      <t>ミズ</t>
    </rPh>
    <rPh sb="6" eb="7">
      <t>リョウ</t>
    </rPh>
    <phoneticPr fontId="1"/>
  </si>
  <si>
    <t>+</t>
    <phoneticPr fontId="1"/>
  </si>
  <si>
    <t>口径</t>
    <rPh sb="0" eb="2">
      <t>コウケイ</t>
    </rPh>
    <phoneticPr fontId="1"/>
  </si>
  <si>
    <t>＝</t>
    <phoneticPr fontId="1"/>
  </si>
  <si>
    <t>基本料金</t>
    <rPh sb="0" eb="2">
      <t>キホン</t>
    </rPh>
    <rPh sb="2" eb="4">
      <t>リョウキン</t>
    </rPh>
    <phoneticPr fontId="1"/>
  </si>
  <si>
    <t>選択されている口径</t>
    <rPh sb="0" eb="2">
      <t>センタク</t>
    </rPh>
    <rPh sb="7" eb="9">
      <t>コウケイ</t>
    </rPh>
    <phoneticPr fontId="1"/>
  </si>
  <si>
    <t>水道料金</t>
    <rPh sb="0" eb="2">
      <t>スイドウ</t>
    </rPh>
    <rPh sb="2" eb="4">
      <t>リョウキン</t>
    </rPh>
    <phoneticPr fontId="1"/>
  </si>
  <si>
    <t>口　径</t>
    <rPh sb="0" eb="1">
      <t>クチ</t>
    </rPh>
    <rPh sb="2" eb="3">
      <t>ケイ</t>
    </rPh>
    <phoneticPr fontId="1"/>
  </si>
  <si>
    <t>計</t>
    <rPh sb="0" eb="1">
      <t>ケイ</t>
    </rPh>
    <phoneticPr fontId="1"/>
  </si>
  <si>
    <t>下水道料金</t>
    <rPh sb="0" eb="3">
      <t>ゲスイドウ</t>
    </rPh>
    <rPh sb="3" eb="5">
      <t>リョウキン</t>
    </rPh>
    <phoneticPr fontId="1"/>
  </si>
  <si>
    <t>0＜20</t>
    <phoneticPr fontId="1"/>
  </si>
  <si>
    <t>合計</t>
    <rPh sb="0" eb="2">
      <t>ゴウケイ</t>
    </rPh>
    <phoneticPr fontId="1"/>
  </si>
  <si>
    <t>21&lt;40</t>
    <phoneticPr fontId="1"/>
  </si>
  <si>
    <t>41&lt;60</t>
    <phoneticPr fontId="1"/>
  </si>
  <si>
    <t>切捨</t>
    <rPh sb="0" eb="2">
      <t>キリシャ</t>
    </rPh>
    <phoneticPr fontId="1"/>
  </si>
  <si>
    <t>2形状</t>
    <rPh sb="1" eb="3">
      <t>ケイジョウ</t>
    </rPh>
    <phoneticPr fontId="1"/>
  </si>
  <si>
    <t>60＜100</t>
    <phoneticPr fontId="1"/>
  </si>
  <si>
    <t>100＜200</t>
    <phoneticPr fontId="1"/>
  </si>
  <si>
    <t>200&lt;400</t>
    <phoneticPr fontId="1"/>
  </si>
  <si>
    <t>400&lt;  X</t>
    <phoneticPr fontId="1"/>
  </si>
  <si>
    <t>使用料金簡易シュミレーター</t>
    <rPh sb="0" eb="2">
      <t>シヨウ</t>
    </rPh>
    <rPh sb="2" eb="4">
      <t>リョウキン</t>
    </rPh>
    <rPh sb="4" eb="6">
      <t>カンイ</t>
    </rPh>
    <phoneticPr fontId="1"/>
  </si>
  <si>
    <t>※</t>
    <phoneticPr fontId="1"/>
  </si>
  <si>
    <t>※</t>
    <phoneticPr fontId="1"/>
  </si>
  <si>
    <t>※水道メーターの口径がわからない方は、直接メーターを確認いただければメーターの蓋に口径が記載されています。</t>
    <rPh sb="1" eb="3">
      <t>スイドウ</t>
    </rPh>
    <rPh sb="8" eb="10">
      <t>コウケイ</t>
    </rPh>
    <rPh sb="16" eb="17">
      <t>ホウ</t>
    </rPh>
    <rPh sb="19" eb="21">
      <t>チョクセツ</t>
    </rPh>
    <rPh sb="26" eb="28">
      <t>カクニン</t>
    </rPh>
    <rPh sb="39" eb="40">
      <t>フタ</t>
    </rPh>
    <rPh sb="41" eb="43">
      <t>コウケイ</t>
    </rPh>
    <rPh sb="44" eb="46">
      <t>キサイ</t>
    </rPh>
    <phoneticPr fontId="1"/>
  </si>
  <si>
    <t>※上記料金は一回の請求（2ヶ月分）を算出したものです。</t>
    <rPh sb="1" eb="3">
      <t>ジョウキ</t>
    </rPh>
    <rPh sb="3" eb="5">
      <t>リョウキン</t>
    </rPh>
    <rPh sb="6" eb="8">
      <t>イッカイ</t>
    </rPh>
    <rPh sb="9" eb="11">
      <t>セイキュウ</t>
    </rPh>
    <rPh sb="14" eb="15">
      <t>ゲツ</t>
    </rPh>
    <rPh sb="15" eb="16">
      <t>ブン</t>
    </rPh>
    <rPh sb="18" eb="20">
      <t>サンシュツ</t>
    </rPh>
    <phoneticPr fontId="1"/>
  </si>
  <si>
    <t>上水+下水を使用する場合の料金</t>
    <rPh sb="0" eb="2">
      <t>ジョウスイ</t>
    </rPh>
    <rPh sb="3" eb="5">
      <t>ゲスイ</t>
    </rPh>
    <rPh sb="6" eb="8">
      <t>シヨウ</t>
    </rPh>
    <rPh sb="10" eb="12">
      <t>バアイ</t>
    </rPh>
    <rPh sb="13" eb="15">
      <t>リョウキン</t>
    </rPh>
    <phoneticPr fontId="1"/>
  </si>
  <si>
    <t>上水道のみを利用する場合の料金</t>
    <rPh sb="0" eb="3">
      <t>ジョウスイドウ</t>
    </rPh>
    <rPh sb="6" eb="8">
      <t>リヨウ</t>
    </rPh>
    <rPh sb="10" eb="12">
      <t>バアイ</t>
    </rPh>
    <rPh sb="13" eb="15">
      <t>リョウキン</t>
    </rPh>
    <phoneticPr fontId="1"/>
  </si>
  <si>
    <t>使用する水量を入力してください↓</t>
    <rPh sb="0" eb="2">
      <t>シヨウ</t>
    </rPh>
    <rPh sb="4" eb="6">
      <t>スイリョウ</t>
    </rPh>
    <rPh sb="7" eb="9">
      <t>ニュウリョク</t>
    </rPh>
    <phoneticPr fontId="1"/>
  </si>
  <si>
    <t>使用している水道メーター↓</t>
    <rPh sb="0" eb="2">
      <t>シヨウ</t>
    </rPh>
    <rPh sb="6" eb="8">
      <t>スイドウ</t>
    </rPh>
    <phoneticPr fontId="1"/>
  </si>
  <si>
    <t>下水道のみを利用する場合の料金</t>
    <rPh sb="0" eb="3">
      <t>ゲスイドウ</t>
    </rPh>
    <rPh sb="6" eb="8">
      <t>リヨウ</t>
    </rPh>
    <rPh sb="10" eb="12">
      <t>バアイ</t>
    </rPh>
    <rPh sb="13" eb="15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</si>
</sst>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ＤＨＰ平成ゴシックW5"/>
      <family val="3"/>
      <charset val="128"/>
    </font>
    <font>
      <sz val="20"/>
      <color theme="1"/>
      <name val="ＤＨＰ平成ゴシックW5"/>
      <family val="3"/>
      <charset val="128"/>
    </font>
    <font>
      <b/>
      <sz val="36"/>
      <color theme="1"/>
      <name val="ＤＨＰ平成ゴシックW5"/>
      <family val="3"/>
      <charset val="128"/>
    </font>
    <font>
      <sz val="36"/>
      <color theme="1"/>
      <name val="ＤＨＰ平成ゴシックW5"/>
      <family val="3"/>
      <charset val="128"/>
    </font>
    <font>
      <b/>
      <sz val="36"/>
      <color rgb="FFFF0000"/>
      <name val="ＤＨＰ平成ゴシックW5"/>
      <family val="3"/>
      <charset val="128"/>
    </font>
    <font>
      <sz val="22"/>
      <color theme="1"/>
      <name val="ＤＨＰ平成ゴシックW5"/>
      <family val="3"/>
      <charset val="128"/>
    </font>
    <font>
      <sz val="72"/>
      <color theme="1"/>
      <name val="ＤＨＰ平成ゴシックW5"/>
      <family val="3"/>
      <charset val="128"/>
    </font>
    <font>
      <sz val="48"/>
      <color theme="1"/>
      <name val="ＤＨＰ平成ゴシックW5"/>
      <family val="3"/>
      <charset val="128"/>
    </font>
    <font>
      <b/>
      <sz val="16"/>
      <color theme="1"/>
      <name val="ＭＳ Ｐゴシック"/>
      <family val="3"/>
      <charset val="128"/>
    </font>
    <font>
      <b/>
      <sz val="28"/>
      <color theme="1"/>
      <name val="ＤＨＰ平成ゴシックW5"/>
      <family val="3"/>
      <charset val="128"/>
    </font>
    <font>
      <sz val="12"/>
      <color theme="1"/>
      <name val="ＤＨＰ平成ゴシックW5"/>
      <family val="3"/>
      <charset val="128"/>
    </font>
    <font>
      <sz val="28"/>
      <color theme="1"/>
      <name val="ＤＨＰ平成ゴシックW5"/>
      <family val="3"/>
      <charset val="128"/>
    </font>
    <font>
      <b/>
      <sz val="11"/>
      <color rgb="FFFF0000"/>
      <name val="ＤＨＰ平成ゴシックW5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1" fontId="3" fillId="0" borderId="0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0" xfId="0" applyFont="1" applyFill="1">
      <alignment vertical="center"/>
    </xf>
    <xf numFmtId="56" fontId="2" fillId="0" borderId="2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56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8" fontId="5" fillId="0" borderId="0" xfId="1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view="pageBreakPreview" zoomScale="85" zoomScaleNormal="100" zoomScaleSheetLayoutView="85" workbookViewId="0">
      <selection activeCell="D10" sqref="D10"/>
    </sheetView>
  </sheetViews>
  <sheetFormatPr defaultRowHeight="13.5"/>
  <cols>
    <col min="1" max="14" width="8.5" customWidth="1"/>
    <col min="15" max="15" width="5.25" customWidth="1"/>
    <col min="16" max="20" width="0.5" hidden="1" customWidth="1"/>
    <col min="21" max="21" width="5.25" hidden="1" customWidth="1"/>
    <col min="22" max="22" width="5.25" customWidth="1"/>
    <col min="23" max="23" width="2.875" customWidth="1"/>
  </cols>
  <sheetData>
    <row r="1" spans="2:26" ht="13.5" customHeight="1">
      <c r="D1" s="41" t="s">
        <v>26</v>
      </c>
      <c r="E1" s="41"/>
      <c r="F1" s="41"/>
      <c r="G1" s="41"/>
      <c r="H1" s="41"/>
      <c r="I1" s="41"/>
      <c r="J1" s="41"/>
      <c r="K1" s="41"/>
      <c r="O1" s="10"/>
      <c r="P1" s="11" t="s">
        <v>0</v>
      </c>
      <c r="Q1" s="10"/>
      <c r="R1" s="12" t="s">
        <v>8</v>
      </c>
      <c r="S1" s="12" t="s">
        <v>10</v>
      </c>
      <c r="T1" s="10"/>
      <c r="U1" s="10"/>
      <c r="V1" s="13"/>
      <c r="W1" s="14"/>
      <c r="X1" s="10"/>
      <c r="Y1" s="1"/>
      <c r="Z1" s="1"/>
    </row>
    <row r="2" spans="2:26" ht="13.5" customHeight="1">
      <c r="B2" s="19"/>
      <c r="C2" s="19"/>
      <c r="D2" s="41"/>
      <c r="E2" s="41"/>
      <c r="F2" s="41"/>
      <c r="G2" s="41"/>
      <c r="H2" s="41"/>
      <c r="I2" s="41"/>
      <c r="J2" s="41"/>
      <c r="K2" s="41"/>
      <c r="L2" s="27"/>
      <c r="M2" s="27"/>
      <c r="N2" s="27"/>
      <c r="O2" s="10"/>
      <c r="P2" s="15">
        <f>IF(D6&lt;=20,138*D6,20*138)</f>
        <v>0</v>
      </c>
      <c r="Q2" s="10"/>
      <c r="R2" s="16">
        <v>13</v>
      </c>
      <c r="S2" s="16">
        <v>2700</v>
      </c>
      <c r="T2" s="10"/>
      <c r="U2" s="10"/>
      <c r="V2" s="14"/>
      <c r="W2" s="14"/>
      <c r="X2" s="10"/>
      <c r="Y2" s="1"/>
      <c r="Z2" s="1"/>
    </row>
    <row r="3" spans="2:26" ht="13.5" customHeight="1">
      <c r="B3" s="20"/>
      <c r="C3" s="20"/>
      <c r="D3" s="41"/>
      <c r="E3" s="41"/>
      <c r="F3" s="41"/>
      <c r="G3" s="41"/>
      <c r="H3" s="41"/>
      <c r="I3" s="41"/>
      <c r="J3" s="41"/>
      <c r="K3" s="41"/>
      <c r="L3" s="27"/>
      <c r="M3" s="27"/>
      <c r="N3" s="27"/>
      <c r="O3" s="10"/>
      <c r="P3" s="17" t="s">
        <v>1</v>
      </c>
      <c r="Q3" s="10"/>
      <c r="R3" s="16">
        <v>20</v>
      </c>
      <c r="S3" s="16">
        <v>5400</v>
      </c>
      <c r="T3" s="10"/>
      <c r="U3" s="10"/>
      <c r="V3" s="14"/>
      <c r="W3" s="14"/>
      <c r="X3" s="10"/>
      <c r="Y3" s="1"/>
      <c r="Z3" s="1"/>
    </row>
    <row r="4" spans="2:26" ht="13.5" customHeight="1">
      <c r="B4" s="20"/>
      <c r="C4" s="20"/>
      <c r="D4" s="43" t="s">
        <v>33</v>
      </c>
      <c r="E4" s="43"/>
      <c r="F4" s="43"/>
      <c r="G4" s="43"/>
      <c r="H4" s="42" t="s">
        <v>34</v>
      </c>
      <c r="I4" s="42"/>
      <c r="J4" s="42"/>
      <c r="K4" s="42"/>
      <c r="L4" s="27"/>
      <c r="M4" s="27"/>
      <c r="N4" s="27"/>
      <c r="O4" s="10"/>
      <c r="P4" s="18">
        <f>IF(AND(D6&gt;=21,D6&lt;=50),209*(D6-20),0)</f>
        <v>0</v>
      </c>
      <c r="Q4" s="10"/>
      <c r="R4" s="16">
        <v>25</v>
      </c>
      <c r="S4" s="16">
        <v>10900</v>
      </c>
      <c r="T4" s="10"/>
      <c r="U4" s="10"/>
      <c r="V4" s="14"/>
      <c r="W4" s="14"/>
      <c r="X4" s="10"/>
      <c r="Y4" s="1"/>
      <c r="Z4" s="1"/>
    </row>
    <row r="5" spans="2:26" ht="13.5" customHeight="1">
      <c r="B5" s="20"/>
      <c r="C5" s="20"/>
      <c r="D5" s="43"/>
      <c r="E5" s="43"/>
      <c r="F5" s="43"/>
      <c r="G5" s="43"/>
      <c r="H5" s="42"/>
      <c r="I5" s="42"/>
      <c r="J5" s="42"/>
      <c r="K5" s="42"/>
      <c r="L5" s="32"/>
      <c r="M5" s="32"/>
      <c r="N5" s="32"/>
      <c r="O5" s="10"/>
      <c r="P5" s="18" t="s">
        <v>2</v>
      </c>
      <c r="Q5" s="10"/>
      <c r="R5" s="16">
        <v>30</v>
      </c>
      <c r="S5" s="16">
        <v>15600</v>
      </c>
      <c r="T5" s="10"/>
      <c r="U5" s="10"/>
      <c r="V5" s="14"/>
      <c r="W5" s="14"/>
      <c r="X5" s="10"/>
      <c r="Y5" s="1"/>
      <c r="Z5" s="1"/>
    </row>
    <row r="6" spans="2:26" ht="13.5" customHeight="1">
      <c r="B6" s="20"/>
      <c r="C6" s="22"/>
      <c r="D6" s="44">
        <v>0</v>
      </c>
      <c r="E6" s="44"/>
      <c r="F6" s="44"/>
      <c r="G6" s="44"/>
      <c r="H6" s="45">
        <v>13</v>
      </c>
      <c r="I6" s="45"/>
      <c r="J6" s="45"/>
      <c r="K6" s="45"/>
      <c r="L6" s="32"/>
      <c r="M6" s="32"/>
      <c r="N6" s="32"/>
      <c r="O6" s="10"/>
      <c r="P6" s="15">
        <f>IF(D6&gt;=51,30*209,0)</f>
        <v>0</v>
      </c>
      <c r="Q6" s="10"/>
      <c r="R6" s="16">
        <v>40</v>
      </c>
      <c r="S6" s="16">
        <v>28200</v>
      </c>
      <c r="T6" s="10"/>
      <c r="U6" s="10"/>
      <c r="V6" s="14"/>
      <c r="W6" s="14"/>
      <c r="X6" s="10"/>
      <c r="Y6" s="1"/>
      <c r="Z6" s="1"/>
    </row>
    <row r="7" spans="2:26" ht="13.5" customHeight="1">
      <c r="B7" s="20"/>
      <c r="C7" s="20"/>
      <c r="D7" s="44"/>
      <c r="E7" s="44"/>
      <c r="F7" s="44"/>
      <c r="G7" s="44"/>
      <c r="H7" s="45"/>
      <c r="I7" s="45"/>
      <c r="J7" s="45"/>
      <c r="K7" s="45"/>
      <c r="L7" s="32"/>
      <c r="M7" s="32"/>
      <c r="N7" s="32"/>
      <c r="O7" s="10"/>
      <c r="P7" s="17" t="s">
        <v>3</v>
      </c>
      <c r="Q7" s="10"/>
      <c r="R7" s="16">
        <v>50</v>
      </c>
      <c r="S7" s="16">
        <v>46600</v>
      </c>
      <c r="T7" s="10" t="s">
        <v>11</v>
      </c>
      <c r="U7" s="10"/>
      <c r="V7" s="14"/>
      <c r="W7" s="14"/>
      <c r="X7" s="10"/>
      <c r="Y7" s="1"/>
      <c r="Z7" s="1"/>
    </row>
    <row r="8" spans="2:26" ht="13.5" customHeight="1">
      <c r="B8" s="19"/>
      <c r="C8" s="19"/>
      <c r="D8" s="44"/>
      <c r="E8" s="44"/>
      <c r="F8" s="44"/>
      <c r="G8" s="44"/>
      <c r="H8" s="45"/>
      <c r="I8" s="45"/>
      <c r="J8" s="45"/>
      <c r="K8" s="45"/>
      <c r="L8" s="32"/>
      <c r="M8" s="32"/>
      <c r="N8" s="32"/>
      <c r="O8" s="10"/>
      <c r="P8" s="18">
        <f>IF(AND(D6&gt;=51,D6&lt;=200),259*(D6-50),0)</f>
        <v>0</v>
      </c>
      <c r="Q8" s="10"/>
      <c r="R8" s="16">
        <v>75</v>
      </c>
      <c r="S8" s="16">
        <v>101800</v>
      </c>
      <c r="T8" s="12">
        <f>VLOOKUP(H6,R2:S8,2,TRUE)</f>
        <v>2700</v>
      </c>
      <c r="U8" s="10"/>
      <c r="V8" s="14"/>
      <c r="W8" s="14"/>
      <c r="X8" s="10"/>
      <c r="Y8" s="1"/>
      <c r="Z8" s="1"/>
    </row>
    <row r="9" spans="2:26" ht="13.5" customHeight="1">
      <c r="B9" s="19"/>
      <c r="C9" s="19"/>
      <c r="D9" s="44"/>
      <c r="E9" s="44"/>
      <c r="F9" s="44"/>
      <c r="G9" s="44"/>
      <c r="H9" s="45"/>
      <c r="I9" s="45"/>
      <c r="J9" s="45"/>
      <c r="K9" s="45"/>
      <c r="L9" s="32"/>
      <c r="M9" s="32"/>
      <c r="N9" s="32"/>
      <c r="O9" s="10"/>
      <c r="P9" s="18" t="s">
        <v>4</v>
      </c>
      <c r="Q9" s="10"/>
      <c r="R9" s="10"/>
      <c r="S9" s="10"/>
      <c r="T9" s="10"/>
      <c r="U9" s="10"/>
      <c r="V9" s="14"/>
      <c r="W9" s="14"/>
      <c r="X9" s="10"/>
      <c r="Y9" s="1"/>
      <c r="Z9" s="1"/>
    </row>
    <row r="10" spans="2:26" ht="15" customHeight="1">
      <c r="B10" s="33"/>
      <c r="C10" s="33"/>
      <c r="D10" s="33"/>
      <c r="E10" s="34"/>
      <c r="F10" s="34"/>
      <c r="G10" s="33"/>
      <c r="H10" s="33"/>
      <c r="I10" s="33"/>
      <c r="J10" s="34"/>
      <c r="K10" s="34"/>
      <c r="L10" s="27"/>
      <c r="M10" s="27"/>
      <c r="N10" s="27"/>
      <c r="O10" s="10"/>
      <c r="P10" s="15">
        <f>IF(D6&gt;=201,259*150,0)</f>
        <v>0</v>
      </c>
      <c r="Q10" s="10"/>
      <c r="R10" s="38" t="s">
        <v>14</v>
      </c>
      <c r="S10" s="38">
        <f>(P2+P4+P6+P8+P10+P12+T8)*1.1</f>
        <v>2970.0000000000005</v>
      </c>
      <c r="T10" s="38"/>
      <c r="U10" s="10"/>
      <c r="V10" s="14"/>
      <c r="W10" s="14"/>
      <c r="X10" s="10"/>
      <c r="Y10" s="1"/>
      <c r="Z10" s="1"/>
    </row>
    <row r="11" spans="2:26" ht="15" customHeight="1">
      <c r="B11" s="33"/>
      <c r="C11" s="33"/>
      <c r="D11" s="33"/>
      <c r="E11" s="34"/>
      <c r="F11" s="34"/>
      <c r="G11" s="33"/>
      <c r="H11" s="33"/>
      <c r="I11" s="33"/>
      <c r="J11" s="34"/>
      <c r="K11" s="34"/>
      <c r="L11" s="27"/>
      <c r="M11" s="27"/>
      <c r="N11" s="27"/>
      <c r="O11" s="10"/>
      <c r="P11" s="17" t="s">
        <v>5</v>
      </c>
      <c r="Q11" s="10"/>
      <c r="R11" s="38"/>
      <c r="S11" s="38"/>
      <c r="T11" s="38"/>
      <c r="U11" s="10"/>
      <c r="V11" s="14"/>
      <c r="W11" s="14"/>
      <c r="X11" s="10"/>
      <c r="Y11" s="1"/>
      <c r="Z11" s="1"/>
    </row>
    <row r="12" spans="2:26" ht="15" customHeight="1">
      <c r="B12" s="33"/>
      <c r="C12" s="33"/>
      <c r="D12" s="33"/>
      <c r="E12" s="34"/>
      <c r="F12" s="34"/>
      <c r="G12" s="33"/>
      <c r="H12" s="33"/>
      <c r="I12" s="33"/>
      <c r="J12" s="34"/>
      <c r="K12" s="34"/>
      <c r="L12" s="27"/>
      <c r="M12" s="27"/>
      <c r="N12" s="27"/>
      <c r="O12" s="10"/>
      <c r="P12" s="15">
        <f>IF(D6&gt;=201,317*(D6-200),0)</f>
        <v>0</v>
      </c>
      <c r="Q12" s="10"/>
      <c r="R12" s="10"/>
      <c r="S12" s="10"/>
      <c r="T12" s="10"/>
      <c r="U12" s="10"/>
      <c r="V12" s="14"/>
      <c r="W12" s="14"/>
      <c r="X12" s="10"/>
      <c r="Y12" s="1"/>
      <c r="Z12" s="1"/>
    </row>
    <row r="13" spans="2:26" ht="13.5" customHeight="1">
      <c r="B13" s="32"/>
      <c r="C13" s="32"/>
      <c r="D13" s="32"/>
      <c r="E13" s="35"/>
      <c r="F13" s="35"/>
      <c r="G13" s="32"/>
      <c r="H13" s="32"/>
      <c r="I13" s="32"/>
      <c r="J13" s="36"/>
      <c r="K13" s="36"/>
      <c r="L13" s="32"/>
      <c r="M13" s="32"/>
      <c r="N13" s="32"/>
      <c r="O13" s="10"/>
      <c r="P13" s="10"/>
      <c r="Q13" s="10"/>
      <c r="R13" s="10"/>
      <c r="S13" s="10"/>
      <c r="T13" s="10"/>
      <c r="U13" s="10"/>
      <c r="V13" s="14"/>
      <c r="W13" s="14"/>
      <c r="X13" s="10"/>
      <c r="Y13" s="1"/>
      <c r="Z13" s="1"/>
    </row>
    <row r="14" spans="2:26" ht="13.5" customHeight="1">
      <c r="B14" s="32"/>
      <c r="C14" s="32"/>
      <c r="D14" s="32"/>
      <c r="E14" s="35"/>
      <c r="F14" s="35"/>
      <c r="G14" s="32"/>
      <c r="H14" s="32"/>
      <c r="I14" s="32"/>
      <c r="J14" s="36"/>
      <c r="K14" s="36"/>
      <c r="L14" s="32"/>
      <c r="M14" s="32"/>
      <c r="N14" s="32"/>
      <c r="O14" s="10"/>
      <c r="P14" s="10"/>
      <c r="Q14" s="10"/>
      <c r="R14" s="10"/>
      <c r="S14" s="10"/>
      <c r="T14" s="10"/>
      <c r="U14" s="10"/>
      <c r="V14" s="14"/>
      <c r="W14" s="14"/>
      <c r="X14" s="10"/>
      <c r="Y14" s="1"/>
      <c r="Z14" s="1"/>
    </row>
    <row r="15" spans="2:26" ht="13.5" customHeight="1">
      <c r="B15" s="32"/>
      <c r="C15" s="32"/>
      <c r="D15" s="32"/>
      <c r="E15" s="35"/>
      <c r="F15" s="35"/>
      <c r="G15" s="32"/>
      <c r="H15" s="32"/>
      <c r="I15" s="32"/>
      <c r="J15" s="36"/>
      <c r="K15" s="36"/>
      <c r="L15" s="32"/>
      <c r="M15" s="32"/>
      <c r="N15" s="32"/>
      <c r="O15" s="10"/>
      <c r="P15" s="10"/>
      <c r="Q15" s="10"/>
      <c r="R15" s="10"/>
      <c r="S15" s="10"/>
      <c r="T15" s="10"/>
      <c r="U15" s="10"/>
      <c r="V15" s="14"/>
      <c r="W15" s="14"/>
      <c r="X15" s="10"/>
      <c r="Y15" s="1"/>
      <c r="Z15" s="1"/>
    </row>
    <row r="16" spans="2:26" ht="13.5" customHeight="1">
      <c r="B16" s="32"/>
      <c r="C16" s="32"/>
      <c r="D16" s="32"/>
      <c r="E16" s="35"/>
      <c r="F16" s="35"/>
      <c r="G16" s="32"/>
      <c r="H16" s="32"/>
      <c r="I16" s="32"/>
      <c r="J16" s="36"/>
      <c r="K16" s="36"/>
      <c r="L16" s="32"/>
      <c r="M16" s="32"/>
      <c r="N16" s="32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"/>
      <c r="Z16" s="1"/>
    </row>
    <row r="17" spans="1:26" ht="13.5" customHeight="1">
      <c r="A17" s="39" t="s">
        <v>31</v>
      </c>
      <c r="B17" s="39"/>
      <c r="C17" s="39"/>
      <c r="D17" s="39"/>
      <c r="E17" s="35"/>
      <c r="F17" s="39" t="s">
        <v>32</v>
      </c>
      <c r="G17" s="39"/>
      <c r="H17" s="39"/>
      <c r="I17" s="39"/>
      <c r="J17" s="36"/>
      <c r="K17" s="39" t="s">
        <v>35</v>
      </c>
      <c r="L17" s="39"/>
      <c r="M17" s="39"/>
      <c r="N17" s="3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"/>
      <c r="Z17" s="1"/>
    </row>
    <row r="18" spans="1:26" ht="15" customHeight="1">
      <c r="A18" s="39"/>
      <c r="B18" s="39"/>
      <c r="C18" s="39"/>
      <c r="D18" s="39"/>
      <c r="E18" s="34"/>
      <c r="F18" s="39"/>
      <c r="G18" s="39"/>
      <c r="H18" s="39"/>
      <c r="I18" s="39"/>
      <c r="J18" s="34"/>
      <c r="K18" s="39"/>
      <c r="L18" s="39"/>
      <c r="M18" s="39"/>
      <c r="N18" s="3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/>
      <c r="Z18" s="1"/>
    </row>
    <row r="19" spans="1:26" ht="15" customHeight="1">
      <c r="A19" s="39"/>
      <c r="B19" s="39"/>
      <c r="C19" s="39"/>
      <c r="D19" s="39"/>
      <c r="E19" s="19"/>
      <c r="F19" s="39"/>
      <c r="G19" s="39"/>
      <c r="H19" s="39"/>
      <c r="I19" s="39"/>
      <c r="J19" s="19"/>
      <c r="K19" s="39"/>
      <c r="L19" s="39"/>
      <c r="M19" s="39"/>
      <c r="N19" s="3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"/>
      <c r="Z19" s="1"/>
    </row>
    <row r="20" spans="1:26" ht="15" customHeight="1">
      <c r="A20" s="40">
        <f>F20+K20</f>
        <v>5830</v>
      </c>
      <c r="B20" s="40"/>
      <c r="C20" s="40"/>
      <c r="D20" s="40"/>
      <c r="E20" s="37"/>
      <c r="F20" s="40">
        <f>ROUNDDOWN(S10,-1)</f>
        <v>2970</v>
      </c>
      <c r="G20" s="40"/>
      <c r="H20" s="40"/>
      <c r="I20" s="40"/>
      <c r="J20" s="37"/>
      <c r="K20" s="40">
        <f>P22+R24+R26+R28+R30+R32+R34</f>
        <v>2860</v>
      </c>
      <c r="L20" s="40"/>
      <c r="M20" s="40"/>
      <c r="N20" s="40"/>
      <c r="O20" s="10"/>
      <c r="P20" s="10" t="s">
        <v>15</v>
      </c>
      <c r="Q20" s="10"/>
      <c r="R20" s="10"/>
      <c r="S20" s="10"/>
      <c r="T20" s="10"/>
      <c r="U20" s="10"/>
      <c r="V20" s="10"/>
      <c r="W20" s="10"/>
      <c r="X20" s="10"/>
      <c r="Y20" s="1"/>
      <c r="Z20" s="1"/>
    </row>
    <row r="21" spans="1:26" ht="15" customHeight="1">
      <c r="A21" s="40"/>
      <c r="B21" s="40"/>
      <c r="C21" s="40"/>
      <c r="D21" s="40"/>
      <c r="E21" s="37"/>
      <c r="F21" s="40"/>
      <c r="G21" s="40"/>
      <c r="H21" s="40"/>
      <c r="I21" s="40"/>
      <c r="J21" s="37"/>
      <c r="K21" s="40"/>
      <c r="L21" s="40"/>
      <c r="M21" s="40"/>
      <c r="N21" s="40"/>
      <c r="O21" s="10"/>
      <c r="P21" s="17" t="s">
        <v>16</v>
      </c>
      <c r="Q21" s="10"/>
      <c r="R21" s="10"/>
      <c r="S21" s="10"/>
      <c r="T21" s="10"/>
      <c r="U21" s="10"/>
      <c r="V21" s="10"/>
      <c r="W21" s="10"/>
      <c r="X21" s="10"/>
      <c r="Y21" s="1"/>
      <c r="Z21" s="1"/>
    </row>
    <row r="22" spans="1:26" ht="15" customHeight="1">
      <c r="A22" s="40"/>
      <c r="B22" s="40"/>
      <c r="C22" s="40"/>
      <c r="D22" s="40"/>
      <c r="E22" s="37"/>
      <c r="F22" s="40"/>
      <c r="G22" s="40"/>
      <c r="H22" s="40"/>
      <c r="I22" s="40"/>
      <c r="J22" s="37"/>
      <c r="K22" s="40"/>
      <c r="L22" s="40"/>
      <c r="M22" s="40"/>
      <c r="N22" s="40"/>
      <c r="O22" s="10"/>
      <c r="P22" s="15">
        <f>IF(D6&lt;20,2860,0)</f>
        <v>2860</v>
      </c>
      <c r="Q22" s="10"/>
      <c r="R22" s="10"/>
      <c r="S22" s="10"/>
      <c r="T22" s="10"/>
      <c r="U22" s="10"/>
      <c r="V22" s="10"/>
      <c r="W22" s="10"/>
      <c r="X22" s="10"/>
      <c r="Y22" s="1"/>
      <c r="Z22" s="1"/>
    </row>
    <row r="23" spans="1:26" ht="15" customHeight="1">
      <c r="A23" s="40"/>
      <c r="B23" s="40"/>
      <c r="C23" s="40"/>
      <c r="D23" s="40"/>
      <c r="E23" s="37"/>
      <c r="F23" s="40"/>
      <c r="G23" s="40"/>
      <c r="H23" s="40"/>
      <c r="I23" s="40"/>
      <c r="J23" s="37"/>
      <c r="K23" s="40"/>
      <c r="L23" s="40"/>
      <c r="M23" s="40"/>
      <c r="N23" s="40"/>
      <c r="O23" s="10"/>
      <c r="P23" s="17" t="s">
        <v>18</v>
      </c>
      <c r="Q23" s="17" t="s">
        <v>20</v>
      </c>
      <c r="R23" s="17" t="s">
        <v>21</v>
      </c>
      <c r="S23" s="10"/>
      <c r="T23" s="10"/>
      <c r="U23" s="10"/>
      <c r="V23" s="10"/>
      <c r="W23" s="10"/>
      <c r="X23" s="10"/>
      <c r="Y23" s="1"/>
      <c r="Z23" s="1"/>
    </row>
    <row r="24" spans="1:26" ht="15" customHeight="1">
      <c r="A24" s="40"/>
      <c r="B24" s="40"/>
      <c r="C24" s="40"/>
      <c r="D24" s="40"/>
      <c r="E24" s="37"/>
      <c r="F24" s="40"/>
      <c r="G24" s="40"/>
      <c r="H24" s="40"/>
      <c r="I24" s="40"/>
      <c r="J24" s="37"/>
      <c r="K24" s="40"/>
      <c r="L24" s="40"/>
      <c r="M24" s="40"/>
      <c r="N24" s="40"/>
      <c r="O24" s="10"/>
      <c r="P24" s="15">
        <f>IF(AND(D6&gt;=20,D6&lt;=40),135*(D6/2-10)*1.1+1300*1.1,0)</f>
        <v>0</v>
      </c>
      <c r="Q24" s="15">
        <f>ROUNDDOWN(P24,-1)</f>
        <v>0</v>
      </c>
      <c r="R24" s="15">
        <f>Q24*2</f>
        <v>0</v>
      </c>
      <c r="S24" s="10"/>
      <c r="T24" s="10"/>
      <c r="U24" s="10"/>
      <c r="V24" s="10"/>
      <c r="W24" s="10"/>
      <c r="X24" s="10"/>
      <c r="Y24" s="1"/>
      <c r="Z24" s="1"/>
    </row>
    <row r="25" spans="1:26" ht="15" customHeight="1">
      <c r="C25" s="19"/>
      <c r="D25" s="19"/>
      <c r="E25" s="19"/>
      <c r="F25" s="19"/>
      <c r="G25" s="19"/>
      <c r="H25" s="19"/>
      <c r="I25" s="19"/>
      <c r="J25" s="19"/>
      <c r="K25" s="19"/>
      <c r="L25" s="32"/>
      <c r="M25" s="32"/>
      <c r="N25" s="32"/>
      <c r="O25" s="10"/>
      <c r="P25" s="17" t="s">
        <v>19</v>
      </c>
      <c r="Q25" s="17" t="s">
        <v>20</v>
      </c>
      <c r="R25" s="17" t="s">
        <v>21</v>
      </c>
      <c r="S25" s="10"/>
      <c r="T25" s="10"/>
      <c r="U25" s="10"/>
      <c r="V25" s="10"/>
      <c r="W25" s="10"/>
      <c r="X25" s="10"/>
      <c r="Y25" s="1"/>
      <c r="Z25" s="1"/>
    </row>
    <row r="26" spans="1:26">
      <c r="O26" s="10"/>
      <c r="P26" s="15">
        <f>IF(AND(D6&lt;=60,D6&gt;=41),145*(D6/2-20)*1.1+1300*1.1+135*10*1.1,0)</f>
        <v>0</v>
      </c>
      <c r="Q26" s="15">
        <f>ROUNDDOWN(P26,-1)</f>
        <v>0</v>
      </c>
      <c r="R26" s="15">
        <f>Q26*2</f>
        <v>0</v>
      </c>
      <c r="S26" s="10"/>
      <c r="T26" s="10"/>
      <c r="U26" s="10"/>
      <c r="V26" s="10"/>
      <c r="W26" s="10"/>
      <c r="X26" s="10"/>
      <c r="Y26" s="1"/>
      <c r="Z26" s="1"/>
    </row>
    <row r="27" spans="1:26" ht="15">
      <c r="B27" s="19" t="s">
        <v>29</v>
      </c>
      <c r="O27" s="2"/>
      <c r="P27" s="4" t="s">
        <v>22</v>
      </c>
      <c r="Q27" s="4" t="s">
        <v>20</v>
      </c>
      <c r="R27" s="4" t="s">
        <v>21</v>
      </c>
      <c r="S27" s="2"/>
      <c r="T27" s="2"/>
      <c r="U27" s="1"/>
      <c r="V27" s="1"/>
      <c r="W27" s="1"/>
      <c r="X27" s="1"/>
      <c r="Y27" s="1"/>
      <c r="Z27" s="1"/>
    </row>
    <row r="28" spans="1:26" ht="15">
      <c r="B28" s="19" t="s">
        <v>30</v>
      </c>
      <c r="O28" s="2"/>
      <c r="P28" s="3">
        <f>IF(AND(D6&lt;=100,D6&gt;=61),160*(D6/2-30)*1.1+1300*1.1+145*10*1.1+135*1.1*10,0)</f>
        <v>0</v>
      </c>
      <c r="Q28" s="3">
        <f>ROUNDDOWN(P28,-1)</f>
        <v>0</v>
      </c>
      <c r="R28" s="3">
        <f>Q28*2</f>
        <v>0</v>
      </c>
      <c r="S28" s="5"/>
      <c r="T28" s="2"/>
      <c r="U28" s="1"/>
      <c r="V28" s="1"/>
      <c r="W28" s="1"/>
      <c r="X28" s="1"/>
      <c r="Y28" s="1"/>
      <c r="Z28" s="1"/>
    </row>
    <row r="29" spans="1:26">
      <c r="O29" s="2"/>
      <c r="P29" s="4" t="s">
        <v>23</v>
      </c>
      <c r="Q29" s="4" t="s">
        <v>20</v>
      </c>
      <c r="R29" s="4" t="s">
        <v>21</v>
      </c>
      <c r="S29" s="2"/>
      <c r="T29" s="2"/>
      <c r="U29" s="1"/>
      <c r="V29" s="1"/>
      <c r="W29" s="1"/>
      <c r="X29" s="1"/>
      <c r="Y29" s="1"/>
      <c r="Z29" s="1"/>
    </row>
    <row r="30" spans="1:26">
      <c r="O30" s="2"/>
      <c r="P30" s="3">
        <f>IF(AND(D6&lt;=200,D6&gt;=101),135*10*1.1+145*10*1.1+160*20*1.1+1300*1.1+180*(D6/2-50)*1.1,0)</f>
        <v>0</v>
      </c>
      <c r="Q30" s="3">
        <f>ROUNDDOWN(P30,-1)</f>
        <v>0</v>
      </c>
      <c r="R30" s="3">
        <f>Q30*2</f>
        <v>0</v>
      </c>
      <c r="S30" s="2"/>
      <c r="T30" s="2"/>
      <c r="U30" s="1"/>
      <c r="V30" s="1"/>
      <c r="W30" s="1"/>
      <c r="X30" s="1"/>
      <c r="Y30" s="1"/>
      <c r="Z30" s="1"/>
    </row>
    <row r="31" spans="1:26">
      <c r="O31" s="2"/>
      <c r="P31" s="6" t="s">
        <v>24</v>
      </c>
      <c r="Q31" s="4"/>
      <c r="R31" s="7" t="s">
        <v>21</v>
      </c>
      <c r="S31" s="2"/>
      <c r="T31" s="2"/>
      <c r="U31" s="1"/>
      <c r="V31" s="1"/>
      <c r="W31" s="1"/>
      <c r="X31" s="1"/>
      <c r="Y31" s="1"/>
      <c r="Z31" s="1"/>
    </row>
    <row r="32" spans="1:26">
      <c r="O32" s="2"/>
      <c r="P32" s="8">
        <f>IF(AND(D6&lt;=400,D6&gt;=201),135*10*1.1+145*10*1.1+160*20*1.1+180*50*1.1+1300*1.1+205*(D6/2-100)*1.1,0)</f>
        <v>0</v>
      </c>
      <c r="Q32" s="3">
        <f>ROUNDDOWN(P32,-1)</f>
        <v>0</v>
      </c>
      <c r="R32" s="9">
        <f>Q32*2</f>
        <v>0</v>
      </c>
      <c r="S32" s="2"/>
      <c r="T32" s="2"/>
      <c r="U32" s="1"/>
      <c r="V32" s="1"/>
      <c r="W32" s="1"/>
      <c r="X32" s="1"/>
      <c r="Y32" s="1"/>
      <c r="Z32" s="1"/>
    </row>
    <row r="33" spans="15:26">
      <c r="O33" s="1"/>
      <c r="P33" s="6" t="s">
        <v>25</v>
      </c>
      <c r="Q33" s="4"/>
      <c r="R33" s="7" t="s">
        <v>21</v>
      </c>
      <c r="S33" s="1"/>
      <c r="T33" s="1"/>
      <c r="U33" s="1"/>
      <c r="V33" s="1"/>
      <c r="W33" s="1"/>
      <c r="X33" s="1"/>
      <c r="Y33" s="1"/>
      <c r="Z33" s="1"/>
    </row>
    <row r="34" spans="15:26">
      <c r="O34" s="1"/>
      <c r="P34" s="8">
        <f>IF(D6&gt;=401,135*10*1.1+145*10*1.1+160*20*1.1+180*50*1.1+205*100*1.1+1300*1.1+235*(D6/2-200)*1.1,0)</f>
        <v>0</v>
      </c>
      <c r="Q34" s="3">
        <f>ROUNDDOWN(P34,-1)</f>
        <v>0</v>
      </c>
      <c r="R34" s="9">
        <f>Q34*2</f>
        <v>0</v>
      </c>
      <c r="S34" s="1"/>
      <c r="T34" s="1"/>
      <c r="U34" s="1"/>
      <c r="V34" s="1"/>
      <c r="W34" s="1"/>
      <c r="X34" s="1"/>
      <c r="Y34" s="1"/>
      <c r="Z34" s="1"/>
    </row>
    <row r="35" spans="15:26"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5:26"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5:26"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5:26"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5:26"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5:26"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5:26"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5:26"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5:26"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5:26"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5:26"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</sheetData>
  <mergeCells count="13">
    <mergeCell ref="D1:K3"/>
    <mergeCell ref="H4:K5"/>
    <mergeCell ref="D4:G5"/>
    <mergeCell ref="A20:D24"/>
    <mergeCell ref="A17:D19"/>
    <mergeCell ref="F17:I19"/>
    <mergeCell ref="D6:G9"/>
    <mergeCell ref="H6:K9"/>
    <mergeCell ref="S10:T11"/>
    <mergeCell ref="R10:R11"/>
    <mergeCell ref="K17:N19"/>
    <mergeCell ref="F20:I24"/>
    <mergeCell ref="K20:N24"/>
  </mergeCells>
  <phoneticPr fontId="1"/>
  <pageMargins left="0.7" right="0.7" top="0.75" bottom="0.75" header="0.3" footer="0.3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5"/>
  <sheetViews>
    <sheetView view="pageBreakPreview" zoomScale="70" zoomScaleNormal="100" zoomScaleSheetLayoutView="70" workbookViewId="0">
      <selection activeCell="L21" sqref="L21:O25"/>
    </sheetView>
  </sheetViews>
  <sheetFormatPr defaultRowHeight="13.5"/>
  <cols>
    <col min="1" max="15" width="8.5" customWidth="1"/>
    <col min="21" max="21" width="9.75" customWidth="1"/>
  </cols>
  <sheetData>
    <row r="1" spans="2:27" ht="13.5" customHeight="1">
      <c r="E1" s="46" t="s">
        <v>26</v>
      </c>
      <c r="F1" s="46"/>
      <c r="G1" s="46"/>
      <c r="H1" s="46"/>
      <c r="I1" s="46"/>
      <c r="J1" s="46"/>
      <c r="K1" s="46"/>
      <c r="P1" s="10"/>
      <c r="Q1" s="11" t="s">
        <v>0</v>
      </c>
      <c r="R1" s="10"/>
      <c r="S1" s="12" t="s">
        <v>8</v>
      </c>
      <c r="T1" s="12" t="s">
        <v>10</v>
      </c>
      <c r="U1" s="10"/>
      <c r="V1" s="10"/>
      <c r="W1" s="13"/>
      <c r="X1" s="14"/>
      <c r="Y1" s="10"/>
      <c r="Z1" s="1"/>
      <c r="AA1" s="1"/>
    </row>
    <row r="2" spans="2:27" ht="13.5" customHeight="1">
      <c r="B2" s="19"/>
      <c r="C2" s="19"/>
      <c r="D2" s="19"/>
      <c r="E2" s="46"/>
      <c r="F2" s="46"/>
      <c r="G2" s="46"/>
      <c r="H2" s="46"/>
      <c r="I2" s="46"/>
      <c r="J2" s="46"/>
      <c r="K2" s="46"/>
      <c r="L2" s="23" t="s">
        <v>17</v>
      </c>
      <c r="M2" s="24"/>
      <c r="N2" s="24"/>
      <c r="O2" s="25"/>
      <c r="P2" s="10"/>
      <c r="Q2" s="15">
        <f>IF(B13&lt;=20,138*B13,20*138)</f>
        <v>0</v>
      </c>
      <c r="R2" s="10"/>
      <c r="S2" s="16">
        <v>13</v>
      </c>
      <c r="T2" s="16">
        <v>2700</v>
      </c>
      <c r="U2" s="10"/>
      <c r="V2" s="10"/>
      <c r="W2" s="14"/>
      <c r="X2" s="14"/>
      <c r="Y2" s="10"/>
      <c r="Z2" s="1"/>
      <c r="AA2" s="1"/>
    </row>
    <row r="3" spans="2:27" ht="13.5" customHeight="1">
      <c r="B3" s="20"/>
      <c r="C3" s="20"/>
      <c r="D3" s="20"/>
      <c r="E3" s="46"/>
      <c r="F3" s="46"/>
      <c r="G3" s="46"/>
      <c r="H3" s="46"/>
      <c r="I3" s="46"/>
      <c r="J3" s="46"/>
      <c r="K3" s="46"/>
      <c r="L3" s="26"/>
      <c r="M3" s="27"/>
      <c r="N3" s="27"/>
      <c r="O3" s="28"/>
      <c r="P3" s="10"/>
      <c r="Q3" s="17" t="s">
        <v>1</v>
      </c>
      <c r="R3" s="10"/>
      <c r="S3" s="16">
        <v>20</v>
      </c>
      <c r="T3" s="16">
        <v>5400</v>
      </c>
      <c r="U3" s="10"/>
      <c r="V3" s="10"/>
      <c r="W3" s="14"/>
      <c r="X3" s="14"/>
      <c r="Y3" s="10"/>
      <c r="Z3" s="1"/>
      <c r="AA3" s="1"/>
    </row>
    <row r="4" spans="2:27" ht="13.5" customHeight="1">
      <c r="B4" s="20"/>
      <c r="C4" s="20"/>
      <c r="D4" s="20"/>
      <c r="E4" s="19"/>
      <c r="F4" s="19"/>
      <c r="G4" s="19"/>
      <c r="H4" s="21"/>
      <c r="I4" s="19"/>
      <c r="J4" s="19"/>
      <c r="K4" s="19"/>
      <c r="L4" s="29"/>
      <c r="M4" s="30"/>
      <c r="N4" s="30"/>
      <c r="O4" s="31"/>
      <c r="P4" s="10"/>
      <c r="Q4" s="18">
        <f>IF(AND(B13&gt;=21,B13&lt;=50),209*(B13-20),0)</f>
        <v>0</v>
      </c>
      <c r="R4" s="10"/>
      <c r="S4" s="16">
        <v>25</v>
      </c>
      <c r="T4" s="16">
        <v>10900</v>
      </c>
      <c r="U4" s="10"/>
      <c r="V4" s="10"/>
      <c r="W4" s="14"/>
      <c r="X4" s="14"/>
      <c r="Y4" s="10"/>
      <c r="Z4" s="1"/>
      <c r="AA4" s="1"/>
    </row>
    <row r="5" spans="2:27" ht="13.5" customHeight="1">
      <c r="B5" s="20"/>
      <c r="C5" s="20"/>
      <c r="D5" s="20"/>
      <c r="E5" s="19"/>
      <c r="F5" s="19"/>
      <c r="G5" s="19"/>
      <c r="H5" s="19"/>
      <c r="I5" s="19"/>
      <c r="J5" s="19"/>
      <c r="K5" s="19"/>
      <c r="L5" s="47">
        <f>L13+L21</f>
        <v>5830</v>
      </c>
      <c r="M5" s="47"/>
      <c r="N5" s="47"/>
      <c r="O5" s="47"/>
      <c r="P5" s="10"/>
      <c r="Q5" s="18" t="s">
        <v>2</v>
      </c>
      <c r="R5" s="10"/>
      <c r="S5" s="16">
        <v>30</v>
      </c>
      <c r="T5" s="16">
        <v>15600</v>
      </c>
      <c r="U5" s="10"/>
      <c r="V5" s="10"/>
      <c r="W5" s="14"/>
      <c r="X5" s="14"/>
      <c r="Y5" s="10"/>
      <c r="Z5" s="1"/>
      <c r="AA5" s="1"/>
    </row>
    <row r="6" spans="2:27" ht="13.5" customHeight="1">
      <c r="B6" s="20"/>
      <c r="C6" s="22"/>
      <c r="D6" s="20"/>
      <c r="E6" s="19"/>
      <c r="F6" s="19"/>
      <c r="G6" s="19"/>
      <c r="H6" s="19"/>
      <c r="I6" s="19"/>
      <c r="J6" s="19"/>
      <c r="K6" s="19"/>
      <c r="L6" s="47"/>
      <c r="M6" s="47"/>
      <c r="N6" s="47"/>
      <c r="O6" s="47"/>
      <c r="P6" s="10"/>
      <c r="Q6" s="15">
        <f>IF(B13&gt;=51,30*209,0)</f>
        <v>0</v>
      </c>
      <c r="R6" s="10"/>
      <c r="S6" s="16">
        <v>40</v>
      </c>
      <c r="T6" s="16">
        <v>28200</v>
      </c>
      <c r="U6" s="10"/>
      <c r="V6" s="10"/>
      <c r="W6" s="14"/>
      <c r="X6" s="14"/>
      <c r="Y6" s="10"/>
      <c r="Z6" s="1"/>
      <c r="AA6" s="1"/>
    </row>
    <row r="7" spans="2:27" ht="13.5" customHeight="1">
      <c r="B7" s="20"/>
      <c r="C7" s="20"/>
      <c r="D7" s="20"/>
      <c r="E7" s="19"/>
      <c r="F7" s="19"/>
      <c r="G7" s="19"/>
      <c r="H7" s="19"/>
      <c r="I7" s="19"/>
      <c r="J7" s="19"/>
      <c r="K7" s="19"/>
      <c r="L7" s="47"/>
      <c r="M7" s="47"/>
      <c r="N7" s="47"/>
      <c r="O7" s="47"/>
      <c r="P7" s="10"/>
      <c r="Q7" s="17" t="s">
        <v>3</v>
      </c>
      <c r="R7" s="10"/>
      <c r="S7" s="16">
        <v>50</v>
      </c>
      <c r="T7" s="16">
        <v>46600</v>
      </c>
      <c r="U7" s="10" t="s">
        <v>11</v>
      </c>
      <c r="V7" s="10"/>
      <c r="W7" s="14"/>
      <c r="X7" s="14"/>
      <c r="Y7" s="10"/>
      <c r="Z7" s="1"/>
      <c r="AA7" s="1"/>
    </row>
    <row r="8" spans="2:27" ht="13.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47"/>
      <c r="M8" s="47"/>
      <c r="N8" s="47"/>
      <c r="O8" s="47"/>
      <c r="P8" s="10"/>
      <c r="Q8" s="18">
        <f>IF(AND(B13&gt;=51,B13&lt;=200),259*(B13-50),0)</f>
        <v>0</v>
      </c>
      <c r="R8" s="10"/>
      <c r="S8" s="16">
        <v>75</v>
      </c>
      <c r="T8" s="16">
        <v>101800</v>
      </c>
      <c r="U8" s="12">
        <f>VLOOKUP(G13,S2:T8,2,TRUE)</f>
        <v>2700</v>
      </c>
      <c r="V8" s="10"/>
      <c r="W8" s="14"/>
      <c r="X8" s="14"/>
      <c r="Y8" s="10"/>
      <c r="Z8" s="1"/>
      <c r="AA8" s="1"/>
    </row>
    <row r="9" spans="2:27" ht="13.5" customHeight="1">
      <c r="B9" s="19"/>
      <c r="C9" s="19"/>
      <c r="D9" s="19"/>
      <c r="E9" s="19"/>
      <c r="F9" s="19"/>
      <c r="G9" s="19"/>
      <c r="H9" s="19"/>
      <c r="I9" s="19"/>
      <c r="J9" s="19"/>
      <c r="K9" s="19"/>
      <c r="L9" s="47"/>
      <c r="M9" s="47"/>
      <c r="N9" s="47"/>
      <c r="O9" s="47"/>
      <c r="P9" s="10"/>
      <c r="Q9" s="18" t="s">
        <v>4</v>
      </c>
      <c r="R9" s="10"/>
      <c r="S9" s="10"/>
      <c r="T9" s="10"/>
      <c r="U9" s="10"/>
      <c r="V9" s="10"/>
      <c r="W9" s="14"/>
      <c r="X9" s="14"/>
      <c r="Y9" s="10"/>
      <c r="Z9" s="1"/>
      <c r="AA9" s="1"/>
    </row>
    <row r="10" spans="2:27" ht="15">
      <c r="B10" s="48" t="s">
        <v>6</v>
      </c>
      <c r="C10" s="49"/>
      <c r="D10" s="50"/>
      <c r="E10" s="19"/>
      <c r="F10" s="19"/>
      <c r="G10" s="48" t="s">
        <v>13</v>
      </c>
      <c r="H10" s="49"/>
      <c r="I10" s="50"/>
      <c r="J10" s="19"/>
      <c r="K10" s="19"/>
      <c r="L10" s="57" t="s">
        <v>12</v>
      </c>
      <c r="M10" s="57"/>
      <c r="N10" s="57"/>
      <c r="O10" s="57"/>
      <c r="P10" s="10"/>
      <c r="Q10" s="15">
        <f>IF(B13&gt;=201,259*150,0)</f>
        <v>0</v>
      </c>
      <c r="R10" s="10"/>
      <c r="S10" s="38" t="s">
        <v>14</v>
      </c>
      <c r="T10" s="38">
        <f>(Q2+Q4+Q6+Q8+Q10+Q12+U8)*1.1</f>
        <v>2970.0000000000005</v>
      </c>
      <c r="U10" s="38"/>
      <c r="V10" s="10"/>
      <c r="W10" s="14"/>
      <c r="X10" s="14"/>
      <c r="Y10" s="10"/>
      <c r="Z10" s="1"/>
      <c r="AA10" s="1"/>
    </row>
    <row r="11" spans="2:27" ht="15">
      <c r="B11" s="51"/>
      <c r="C11" s="52"/>
      <c r="D11" s="53"/>
      <c r="E11" s="19"/>
      <c r="F11" s="19"/>
      <c r="G11" s="51"/>
      <c r="H11" s="52"/>
      <c r="I11" s="53"/>
      <c r="J11" s="19"/>
      <c r="K11" s="19"/>
      <c r="L11" s="57"/>
      <c r="M11" s="57"/>
      <c r="N11" s="57"/>
      <c r="O11" s="57"/>
      <c r="P11" s="10"/>
      <c r="Q11" s="17" t="s">
        <v>5</v>
      </c>
      <c r="R11" s="10"/>
      <c r="S11" s="38"/>
      <c r="T11" s="38"/>
      <c r="U11" s="38"/>
      <c r="V11" s="10"/>
      <c r="W11" s="14"/>
      <c r="X11" s="14"/>
      <c r="Y11" s="10"/>
      <c r="Z11" s="1"/>
      <c r="AA11" s="1"/>
    </row>
    <row r="12" spans="2:27" ht="15">
      <c r="B12" s="54"/>
      <c r="C12" s="55"/>
      <c r="D12" s="56"/>
      <c r="E12" s="19"/>
      <c r="F12" s="19"/>
      <c r="G12" s="54"/>
      <c r="H12" s="55"/>
      <c r="I12" s="56"/>
      <c r="J12" s="19"/>
      <c r="K12" s="19"/>
      <c r="L12" s="57"/>
      <c r="M12" s="57"/>
      <c r="N12" s="57"/>
      <c r="O12" s="57"/>
      <c r="P12" s="10"/>
      <c r="Q12" s="15">
        <f>IF(B13&gt;=201,317*(B13-200),0)</f>
        <v>0</v>
      </c>
      <c r="R12" s="10"/>
      <c r="S12" s="10"/>
      <c r="T12" s="10"/>
      <c r="U12" s="10"/>
      <c r="V12" s="10"/>
      <c r="W12" s="14"/>
      <c r="X12" s="14"/>
      <c r="Y12" s="10"/>
      <c r="Z12" s="1"/>
      <c r="AA12" s="1"/>
    </row>
    <row r="13" spans="2:27">
      <c r="B13" s="58">
        <v>0</v>
      </c>
      <c r="C13" s="59"/>
      <c r="D13" s="60"/>
      <c r="E13" s="67" t="s">
        <v>7</v>
      </c>
      <c r="F13" s="67"/>
      <c r="G13" s="58">
        <v>13</v>
      </c>
      <c r="H13" s="59"/>
      <c r="I13" s="60"/>
      <c r="J13" s="68" t="s">
        <v>9</v>
      </c>
      <c r="K13" s="69"/>
      <c r="L13" s="47">
        <f>ROUNDDOWN(T10,-1)</f>
        <v>2970</v>
      </c>
      <c r="M13" s="47"/>
      <c r="N13" s="47"/>
      <c r="O13" s="47"/>
      <c r="P13" s="10"/>
      <c r="Q13" s="10"/>
      <c r="R13" s="10"/>
      <c r="S13" s="10"/>
      <c r="T13" s="10"/>
      <c r="U13" s="10"/>
      <c r="V13" s="10"/>
      <c r="W13" s="14"/>
      <c r="X13" s="14"/>
      <c r="Y13" s="10"/>
      <c r="Z13" s="1"/>
      <c r="AA13" s="1"/>
    </row>
    <row r="14" spans="2:27">
      <c r="B14" s="61"/>
      <c r="C14" s="62"/>
      <c r="D14" s="63"/>
      <c r="E14" s="67"/>
      <c r="F14" s="67"/>
      <c r="G14" s="61"/>
      <c r="H14" s="62"/>
      <c r="I14" s="63"/>
      <c r="J14" s="68"/>
      <c r="K14" s="69"/>
      <c r="L14" s="47"/>
      <c r="M14" s="47"/>
      <c r="N14" s="47"/>
      <c r="O14" s="47"/>
      <c r="P14" s="10"/>
      <c r="Q14" s="10"/>
      <c r="R14" s="10"/>
      <c r="S14" s="10"/>
      <c r="T14" s="10"/>
      <c r="U14" s="10"/>
      <c r="V14" s="10"/>
      <c r="W14" s="14"/>
      <c r="X14" s="14"/>
      <c r="Y14" s="10"/>
      <c r="Z14" s="1"/>
      <c r="AA14" s="1"/>
    </row>
    <row r="15" spans="2:27">
      <c r="B15" s="61"/>
      <c r="C15" s="62"/>
      <c r="D15" s="63"/>
      <c r="E15" s="67"/>
      <c r="F15" s="67"/>
      <c r="G15" s="61"/>
      <c r="H15" s="62"/>
      <c r="I15" s="63"/>
      <c r="J15" s="68"/>
      <c r="K15" s="69"/>
      <c r="L15" s="47"/>
      <c r="M15" s="47"/>
      <c r="N15" s="47"/>
      <c r="O15" s="47"/>
      <c r="P15" s="10"/>
      <c r="Q15" s="10"/>
      <c r="R15" s="10"/>
      <c r="S15" s="10"/>
      <c r="T15" s="10"/>
      <c r="U15" s="10"/>
      <c r="V15" s="10"/>
      <c r="W15" s="14"/>
      <c r="X15" s="14"/>
      <c r="Y15" s="10"/>
      <c r="Z15" s="1"/>
      <c r="AA15" s="1"/>
    </row>
    <row r="16" spans="2:27">
      <c r="B16" s="61"/>
      <c r="C16" s="62"/>
      <c r="D16" s="63"/>
      <c r="E16" s="67"/>
      <c r="F16" s="67"/>
      <c r="G16" s="61"/>
      <c r="H16" s="62"/>
      <c r="I16" s="63"/>
      <c r="J16" s="68"/>
      <c r="K16" s="69"/>
      <c r="L16" s="47"/>
      <c r="M16" s="47"/>
      <c r="N16" s="47"/>
      <c r="O16" s="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"/>
      <c r="AA16" s="1"/>
    </row>
    <row r="17" spans="2:27">
      <c r="B17" s="64"/>
      <c r="C17" s="65"/>
      <c r="D17" s="66"/>
      <c r="E17" s="67"/>
      <c r="F17" s="67"/>
      <c r="G17" s="64"/>
      <c r="H17" s="65"/>
      <c r="I17" s="66"/>
      <c r="J17" s="68"/>
      <c r="K17" s="69"/>
      <c r="L17" s="47"/>
      <c r="M17" s="47"/>
      <c r="N17" s="47"/>
      <c r="O17" s="4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"/>
      <c r="AA17" s="1"/>
    </row>
    <row r="18" spans="2:27" ht="1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57" t="s">
        <v>15</v>
      </c>
      <c r="M18" s="57"/>
      <c r="N18" s="57"/>
      <c r="O18" s="57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"/>
      <c r="AA18" s="1"/>
    </row>
    <row r="19" spans="2:27" ht="1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57"/>
      <c r="M19" s="57"/>
      <c r="N19" s="57"/>
      <c r="O19" s="5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"/>
      <c r="AA19" s="1"/>
    </row>
    <row r="20" spans="2:27" ht="1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57"/>
      <c r="M20" s="57"/>
      <c r="N20" s="57"/>
      <c r="O20" s="57"/>
      <c r="P20" s="10"/>
      <c r="Q20" s="10" t="s">
        <v>15</v>
      </c>
      <c r="R20" s="10"/>
      <c r="S20" s="10"/>
      <c r="T20" s="10"/>
      <c r="U20" s="10"/>
      <c r="V20" s="10"/>
      <c r="W20" s="10"/>
      <c r="X20" s="10"/>
      <c r="Y20" s="10"/>
      <c r="Z20" s="1"/>
      <c r="AA20" s="1"/>
    </row>
    <row r="21" spans="2:27" ht="1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47">
        <f>Q22+S24+S26+S28+S30+S32+S34</f>
        <v>2860</v>
      </c>
      <c r="M21" s="47"/>
      <c r="N21" s="47"/>
      <c r="O21" s="47"/>
      <c r="P21" s="10"/>
      <c r="Q21" s="17" t="s">
        <v>16</v>
      </c>
      <c r="R21" s="10"/>
      <c r="S21" s="10"/>
      <c r="T21" s="10"/>
      <c r="U21" s="10"/>
      <c r="V21" s="10"/>
      <c r="W21" s="10"/>
      <c r="X21" s="10"/>
      <c r="Y21" s="10"/>
      <c r="Z21" s="1"/>
      <c r="AA21" s="1"/>
    </row>
    <row r="22" spans="2:27" ht="1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47"/>
      <c r="M22" s="47"/>
      <c r="N22" s="47"/>
      <c r="O22" s="47"/>
      <c r="P22" s="10"/>
      <c r="Q22" s="15">
        <f>IF(B13&lt;=20,2860,0)</f>
        <v>2860</v>
      </c>
      <c r="R22" s="10"/>
      <c r="S22" s="10"/>
      <c r="T22" s="10"/>
      <c r="U22" s="10"/>
      <c r="V22" s="10"/>
      <c r="W22" s="10"/>
      <c r="X22" s="10"/>
      <c r="Y22" s="10"/>
      <c r="Z22" s="1"/>
      <c r="AA22" s="1"/>
    </row>
    <row r="23" spans="2:27" ht="1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47"/>
      <c r="M23" s="47"/>
      <c r="N23" s="47"/>
      <c r="O23" s="47"/>
      <c r="P23" s="10"/>
      <c r="Q23" s="17" t="s">
        <v>18</v>
      </c>
      <c r="R23" s="17" t="s">
        <v>20</v>
      </c>
      <c r="S23" s="17" t="s">
        <v>21</v>
      </c>
      <c r="T23" s="10"/>
      <c r="U23" s="10"/>
      <c r="V23" s="10"/>
      <c r="W23" s="10"/>
      <c r="X23" s="10"/>
      <c r="Y23" s="10"/>
      <c r="Z23" s="1"/>
      <c r="AA23" s="1"/>
    </row>
    <row r="24" spans="2:27" ht="15">
      <c r="B24" s="19" t="s">
        <v>27</v>
      </c>
      <c r="C24" s="19"/>
      <c r="D24" s="19"/>
      <c r="E24" s="19"/>
      <c r="F24" s="19"/>
      <c r="G24" s="19"/>
      <c r="H24" s="19"/>
      <c r="I24" s="19"/>
      <c r="J24" s="19"/>
      <c r="K24" s="19"/>
      <c r="L24" s="47"/>
      <c r="M24" s="47"/>
      <c r="N24" s="47"/>
      <c r="O24" s="47"/>
      <c r="P24" s="10"/>
      <c r="Q24" s="15">
        <f>IF(AND(B13&gt;=20,B13&lt;=40),135*(B13/2-10)*1.1+1300*1.1,0)</f>
        <v>0</v>
      </c>
      <c r="R24" s="15">
        <f>ROUNDDOWN(Q24,-1)</f>
        <v>0</v>
      </c>
      <c r="S24" s="15">
        <f>R24*2</f>
        <v>0</v>
      </c>
      <c r="T24" s="10"/>
      <c r="U24" s="10"/>
      <c r="V24" s="10"/>
      <c r="W24" s="10"/>
      <c r="X24" s="10"/>
      <c r="Y24" s="10"/>
      <c r="Z24" s="1"/>
      <c r="AA24" s="1"/>
    </row>
    <row r="25" spans="2:27" ht="15">
      <c r="B25" s="19" t="s">
        <v>28</v>
      </c>
      <c r="C25" s="19"/>
      <c r="D25" s="19"/>
      <c r="E25" s="19"/>
      <c r="F25" s="19"/>
      <c r="G25" s="19"/>
      <c r="H25" s="19"/>
      <c r="I25" s="19"/>
      <c r="J25" s="19"/>
      <c r="K25" s="19"/>
      <c r="L25" s="47"/>
      <c r="M25" s="47"/>
      <c r="N25" s="47"/>
      <c r="O25" s="47"/>
      <c r="P25" s="10"/>
      <c r="Q25" s="17" t="s">
        <v>19</v>
      </c>
      <c r="R25" s="17" t="s">
        <v>20</v>
      </c>
      <c r="S25" s="17" t="s">
        <v>21</v>
      </c>
      <c r="T25" s="10"/>
      <c r="U25" s="10"/>
      <c r="V25" s="10"/>
      <c r="W25" s="10"/>
      <c r="X25" s="10"/>
      <c r="Y25" s="10"/>
      <c r="Z25" s="1"/>
      <c r="AA25" s="1"/>
    </row>
    <row r="26" spans="2:27">
      <c r="P26" s="10"/>
      <c r="Q26" s="15">
        <f>IF(AND(B13&lt;=60,B13&gt;=41),145*(B13/2-20)*1.1+1300*1.1+135*10*1.1,0)</f>
        <v>0</v>
      </c>
      <c r="R26" s="15">
        <f>ROUNDDOWN(Q26,-1)</f>
        <v>0</v>
      </c>
      <c r="S26" s="15">
        <f>R26*2</f>
        <v>0</v>
      </c>
      <c r="T26" s="10"/>
      <c r="U26" s="10"/>
      <c r="V26" s="10"/>
      <c r="W26" s="10"/>
      <c r="X26" s="10"/>
      <c r="Y26" s="10"/>
      <c r="Z26" s="1"/>
      <c r="AA26" s="1"/>
    </row>
    <row r="27" spans="2:27">
      <c r="P27" s="2"/>
      <c r="Q27" s="4" t="s">
        <v>22</v>
      </c>
      <c r="R27" s="4" t="s">
        <v>20</v>
      </c>
      <c r="S27" s="4" t="s">
        <v>21</v>
      </c>
      <c r="T27" s="2"/>
      <c r="U27" s="2"/>
      <c r="V27" s="1"/>
      <c r="W27" s="1"/>
      <c r="X27" s="1"/>
      <c r="Y27" s="1"/>
      <c r="Z27" s="1"/>
      <c r="AA27" s="1"/>
    </row>
    <row r="28" spans="2:27">
      <c r="P28" s="2"/>
      <c r="Q28" s="3">
        <f>IF(AND(B13&lt;=100,B13&gt;=61),160*(B13/2-30)*1.1+1300*1.1+145*10*1.1+135*1.1*10,0)</f>
        <v>0</v>
      </c>
      <c r="R28" s="3">
        <f>ROUNDDOWN(Q28,-1)</f>
        <v>0</v>
      </c>
      <c r="S28" s="3">
        <f>R28*2</f>
        <v>0</v>
      </c>
      <c r="T28" s="5"/>
      <c r="U28" s="2"/>
      <c r="V28" s="1"/>
      <c r="W28" s="1"/>
      <c r="X28" s="1"/>
      <c r="Y28" s="1"/>
      <c r="Z28" s="1"/>
      <c r="AA28" s="1"/>
    </row>
    <row r="29" spans="2:27">
      <c r="P29" s="2"/>
      <c r="Q29" s="4" t="s">
        <v>23</v>
      </c>
      <c r="R29" s="4" t="s">
        <v>20</v>
      </c>
      <c r="S29" s="4" t="s">
        <v>21</v>
      </c>
      <c r="T29" s="2"/>
      <c r="U29" s="2"/>
      <c r="V29" s="1"/>
      <c r="W29" s="1"/>
      <c r="X29" s="1"/>
      <c r="Y29" s="1"/>
      <c r="Z29" s="1"/>
      <c r="AA29" s="1"/>
    </row>
    <row r="30" spans="2:27">
      <c r="P30" s="2"/>
      <c r="Q30" s="3">
        <f>IF(AND(B13&lt;=200,B13&gt;=101),135*10*1.1+145*10*1.1+160*20*1.1+1300*1.1+180*(B13/2-50)*1.1,0)</f>
        <v>0</v>
      </c>
      <c r="R30" s="3">
        <f>ROUNDDOWN(Q30,-1)</f>
        <v>0</v>
      </c>
      <c r="S30" s="3">
        <f>R30*2</f>
        <v>0</v>
      </c>
      <c r="T30" s="2"/>
      <c r="U30" s="2"/>
      <c r="V30" s="1"/>
      <c r="W30" s="1"/>
      <c r="X30" s="1"/>
      <c r="Y30" s="1"/>
      <c r="Z30" s="1"/>
      <c r="AA30" s="1"/>
    </row>
    <row r="31" spans="2:27">
      <c r="P31" s="2"/>
      <c r="Q31" s="6" t="s">
        <v>24</v>
      </c>
      <c r="R31" s="4"/>
      <c r="S31" s="7" t="s">
        <v>21</v>
      </c>
      <c r="T31" s="2"/>
      <c r="U31" s="2"/>
      <c r="V31" s="1"/>
      <c r="W31" s="1"/>
      <c r="X31" s="1"/>
      <c r="Y31" s="1"/>
      <c r="Z31" s="1"/>
      <c r="AA31" s="1"/>
    </row>
    <row r="32" spans="2:27">
      <c r="P32" s="2"/>
      <c r="Q32" s="8">
        <f>IF(AND(B13&lt;=400,B13&gt;=201),135*10*1.1+145*10*1.1+160*20*1.1+180*50*1.1+1300*1.1+205*(B13/2-100)*1.1,0)</f>
        <v>0</v>
      </c>
      <c r="R32" s="3">
        <f>ROUNDDOWN(Q32,-1)</f>
        <v>0</v>
      </c>
      <c r="S32" s="9">
        <f>R32*2</f>
        <v>0</v>
      </c>
      <c r="T32" s="2"/>
      <c r="U32" s="2"/>
      <c r="V32" s="1"/>
      <c r="W32" s="1"/>
      <c r="X32" s="1"/>
      <c r="Y32" s="1"/>
      <c r="Z32" s="1"/>
      <c r="AA32" s="1"/>
    </row>
    <row r="33" spans="16:27">
      <c r="P33" s="1"/>
      <c r="Q33" s="6" t="s">
        <v>25</v>
      </c>
      <c r="R33" s="4"/>
      <c r="S33" s="7" t="s">
        <v>21</v>
      </c>
      <c r="T33" s="1"/>
      <c r="U33" s="1"/>
      <c r="V33" s="1"/>
      <c r="W33" s="1"/>
      <c r="X33" s="1"/>
      <c r="Y33" s="1"/>
      <c r="Z33" s="1"/>
      <c r="AA33" s="1"/>
    </row>
    <row r="34" spans="16:27">
      <c r="P34" s="1"/>
      <c r="Q34" s="8">
        <f>IF(B13&gt;=401,135*10*1.1+145*10*1.1+160*20*1.1+180*50*1.1+205*100*1.1+1300*1.1+235*(B13/2-200)*1.1,0)</f>
        <v>0</v>
      </c>
      <c r="R34" s="3">
        <f>ROUNDDOWN(Q34,-1)</f>
        <v>0</v>
      </c>
      <c r="S34" s="9">
        <f>R34*2</f>
        <v>0</v>
      </c>
      <c r="T34" s="1"/>
      <c r="U34" s="1"/>
      <c r="V34" s="1"/>
      <c r="W34" s="1"/>
      <c r="X34" s="1"/>
      <c r="Y34" s="1"/>
      <c r="Z34" s="1"/>
      <c r="AA34" s="1"/>
    </row>
    <row r="35" spans="16:27"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6:27"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6:27"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6:27"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6:27"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6:27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6:27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6:27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6:27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6:27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6:27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</sheetData>
  <mergeCells count="14">
    <mergeCell ref="L18:O20"/>
    <mergeCell ref="L21:O25"/>
    <mergeCell ref="T10:U11"/>
    <mergeCell ref="B13:D17"/>
    <mergeCell ref="E13:F17"/>
    <mergeCell ref="G13:I17"/>
    <mergeCell ref="J13:K17"/>
    <mergeCell ref="L13:O17"/>
    <mergeCell ref="S10:S11"/>
    <mergeCell ref="E1:K3"/>
    <mergeCell ref="L5:O9"/>
    <mergeCell ref="B10:D12"/>
    <mergeCell ref="G10:I12"/>
    <mergeCell ref="L10:O12"/>
  </mergeCells>
  <phoneticPr fontId="1"/>
  <pageMargins left="0.7" right="0.7" top="0.75" bottom="0.75" header="0.3" footer="0.3"/>
  <pageSetup paperSize="9" scale="8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Sheet1 (2)</vt:lpstr>
      <vt:lpstr>Sheet2</vt:lpstr>
      <vt:lpstr>Sheet3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2019-09-27T01:23:45Z</cp:lastPrinted>
  <dcterms:created xsi:type="dcterms:W3CDTF">2014-12-24T23:23:58Z</dcterms:created>
  <dcterms:modified xsi:type="dcterms:W3CDTF">2021-02-19T01:16:18Z</dcterms:modified>
</cp:coreProperties>
</file>